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<sst xmlns="http://schemas.openxmlformats.org/spreadsheetml/2006/main" count="1292" uniqueCount="206">
  <si>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</si>
  <si>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</si>
  <si>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</si>
  <si>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</si>
  <si>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</si>
  <si>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</si>
  <si>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</si>
  <si>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</si>
  <si>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</si>
  <si>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</si>
  <si>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</si>
  <si>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</si>
  <si>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</si>
  <si>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</si>
  <si>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</si>
  <si>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</si>
  <si>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</si>
  <si>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</si>
  <si>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</si>
  <si>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</si>
  <si>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</si>
  <si>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</si>
  <si>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</si>
  <si>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</si>
  <si>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</si>
  <si>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</si>
  <si>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</si>
  <si>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</si>
  <si>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</si>
  <si>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</si>
  <si>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</si>
  <si>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</si>
  <si>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</si>
  <si>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</si>
  <si>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</si>
  <si>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</si>
  <si>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</si>
  <si>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</si>
  <si>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</si>
  <si>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</si>
  <si>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</si>
  <si>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</si>
  <si>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</si>
  <si>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</si>
  <si>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</si>
  <si>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</si>
  <si>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</si>
  <si>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</si>
  <si>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</si>
  <si>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</si>
  <si>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</si>
  <si>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</si>
  <si>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</si>
  <si>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</si>
  <si>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</si>
  <si>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</si>
  <si>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</si>
  <si>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</si>
  <si>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</si>
  <si>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</si>
  <si>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</si>
  <si>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</si>
  <si>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</si>
  <si>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</si>
  <si>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</si>
  <si>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</si>
  <si>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</si>
  <si>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</si>
  <si>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</si>
  <si>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</si>
  <si>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</si>
  <si>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</si>
  <si>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</si>
  <si>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</si>
  <si>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</si>
  <si>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</si>
  <si>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</si>
  <si>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</si>
  <si>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</si>
  <si>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</si>
  <si>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</si>
  <si>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</si>
  <si>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</si>
  <si>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</si>
  <si>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</si>
  <si>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</si>
  <si>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</si>
  <si>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</si>
  <si>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</si>
  <si>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</si>
  <si>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</si>
  <si>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</si>
  <si>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</si>
  <si>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</si>
  <si>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</si>
  <si>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</si>
  <si>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</si>
  <si>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</si>
  <si>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</si>
  <si>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</si>
  <si>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</si>
  <si>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</si>
  <si>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</si>
  <si>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</si>
  <si>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</si>
  <si>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</si>
  <si>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</si>
  <si>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</si>
  <si>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</si>
  <si>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</si>
  <si>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</si>
  <si>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</si>
  <si>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</si>
  <si>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</si>
  <si>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</si>
  <si>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</si>
  <si>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</si>
  <si>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</si>
  <si>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</si>
  <si>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</si>
  <si>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</si>
  <si>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</si>
  <si>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</si>
  <si>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</si>
  <si>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</si>
  <si>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</si>
  <si>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</si>
  <si>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</si>
  <si>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</si>
  <si>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</si>
  <si>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</si>
  <si>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</si>
  <si>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</si>
  <si>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</si>
  <si>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</si>
  <si>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</si>
  <si>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</si>
  <si>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</si>
  <si>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</si>
  <si>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</si>
  <si>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</si>
  <si>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</si>
  <si>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</si>
  <si>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</si>
  <si>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</si>
  <si>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</si>
  <si>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</si>
  <si>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</si>
  <si>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</si>
  <si>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</si>
  <si>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</si>
  <si>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</si>
  <si>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</si>
  <si>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</si>
  <si>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</si>
  <si>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</si>
  <si>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</si>
  <si>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</si>
  <si>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</si>
  <si>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</si>
  <si>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</si>
  <si>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</si>
  <si>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</si>
  <si>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</si>
  <si>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</si>
  <si>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</si>
  <si>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</si>
  <si>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</si>
  <si>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</si>
  <si>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</si>
  <si>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</si>
  <si>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</si>
  <si>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</si>
  <si>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</si>
  <si>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</si>
  <si>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</si>
  <si>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</si>
  <si>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</si>
  <si>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</si>
  <si>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</si>
  <si>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</si>
  <si>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</si>
  <si>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</si>
  <si>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</si>
  <si>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</si>
  <si>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</si>
  <si>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</si>
  <si>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</si>
  <si>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</si>
  <si>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</si>
  <si>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</si>
  <si>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</si>
  <si>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</si>
  <si>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</si>
  <si>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</si>
  <si>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</si>
  <si>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</si>
  <si>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</si>
  <si>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</si>
  <si>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</si>
  <si>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</si>
  <si>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</si>
  <si>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</si>
  <si>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</si>
  <si>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</si>
  <si>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19.09.16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</si>
</sst>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1681882.51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205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665697.06</v>
      </c>
      <c r="G8" s="191">
        <f aca="true" t="shared" si="0" ref="G8:G37">F8-E8</f>
        <v>-34653.75</v>
      </c>
      <c r="H8" s="192">
        <f>F8/E8*100</f>
        <v>95.05194403930226</v>
      </c>
      <c r="I8" s="193">
        <f>F8-D8</f>
        <v>-268374.39</v>
      </c>
      <c r="J8" s="193">
        <f>F8/D8*100</f>
        <v>71.26832321017841</v>
      </c>
      <c r="K8" s="191">
        <v>480879.27</v>
      </c>
      <c r="L8" s="191">
        <f aca="true" t="shared" si="1" ref="L8:L51">F8-K8</f>
        <v>184817.79000000004</v>
      </c>
      <c r="M8" s="250">
        <f aca="true" t="shared" si="2" ref="M8:M28">F8/K8</f>
        <v>1.3843330364396869</v>
      </c>
      <c r="N8" s="191">
        <f>N9+N15+N18+N19+N20+N17</f>
        <v>70992.83</v>
      </c>
      <c r="O8" s="191">
        <f>O9+O15+O18+O19+O20+O17</f>
        <v>32176.230000000065</v>
      </c>
      <c r="P8" s="191">
        <f>O8-N8</f>
        <v>-38816.59999999993</v>
      </c>
      <c r="Q8" s="191">
        <f>O8/N8*100</f>
        <v>45.32321080875359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364696.53</v>
      </c>
      <c r="G9" s="190">
        <f t="shared" si="0"/>
        <v>-10282.139999999956</v>
      </c>
      <c r="H9" s="197">
        <f>F9/E9*100</f>
        <v>97.257940031629</v>
      </c>
      <c r="I9" s="198">
        <f>F9-D9</f>
        <v>-165892.46999999997</v>
      </c>
      <c r="J9" s="198">
        <f>F9/D9*100</f>
        <v>68.73428020558285</v>
      </c>
      <c r="K9" s="199">
        <v>264375.41</v>
      </c>
      <c r="L9" s="199">
        <f t="shared" si="1"/>
        <v>100321.12000000005</v>
      </c>
      <c r="M9" s="251">
        <f t="shared" si="2"/>
        <v>1.37946464083025</v>
      </c>
      <c r="N9" s="197">
        <f>E9-серпень!E9</f>
        <v>42685</v>
      </c>
      <c r="O9" s="200">
        <f>F9-серпень!F9</f>
        <v>24778.170000000042</v>
      </c>
      <c r="P9" s="201">
        <f>O9-N9</f>
        <v>-17906.829999999958</v>
      </c>
      <c r="Q9" s="198">
        <f>O9/N9*100</f>
        <v>58.04889305376606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322060.27</v>
      </c>
      <c r="G10" s="109">
        <f t="shared" si="0"/>
        <v>-12409.969999999972</v>
      </c>
      <c r="H10" s="32">
        <f aca="true" t="shared" si="3" ref="H10:H36">F10/E10*100</f>
        <v>96.28966391748337</v>
      </c>
      <c r="I10" s="110">
        <f aca="true" t="shared" si="4" ref="I10:I37">F10-D10</f>
        <v>-163148.72999999998</v>
      </c>
      <c r="J10" s="110">
        <f aca="true" t="shared" si="5" ref="J10:J36">F10/D10*100</f>
        <v>66.37557629804888</v>
      </c>
      <c r="K10" s="112">
        <v>233936.48</v>
      </c>
      <c r="L10" s="112">
        <f t="shared" si="1"/>
        <v>88123.79000000001</v>
      </c>
      <c r="M10" s="252">
        <f t="shared" si="2"/>
        <v>1.3766996494091046</v>
      </c>
      <c r="N10" s="111">
        <f>E10-серпень!E10</f>
        <v>39100</v>
      </c>
      <c r="O10" s="179">
        <f>F10-серпень!F10</f>
        <v>23386.860000000044</v>
      </c>
      <c r="P10" s="112">
        <f aca="true" t="shared" si="6" ref="P10:P37">O10-N10</f>
        <v>-15713.139999999956</v>
      </c>
      <c r="Q10" s="198">
        <f aca="true" t="shared" si="7" ref="Q10:Q16">O10/N10*100</f>
        <v>59.8129411764707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25699.67</v>
      </c>
      <c r="G11" s="109">
        <f t="shared" si="0"/>
        <v>4184.73</v>
      </c>
      <c r="H11" s="32">
        <f t="shared" si="3"/>
        <v>119.45034473719191</v>
      </c>
      <c r="I11" s="110">
        <f t="shared" si="4"/>
        <v>2699.6699999999983</v>
      </c>
      <c r="J11" s="110">
        <f t="shared" si="5"/>
        <v>111.73769565217391</v>
      </c>
      <c r="K11" s="112">
        <v>14002.69</v>
      </c>
      <c r="L11" s="112">
        <f t="shared" si="1"/>
        <v>11696.979999999998</v>
      </c>
      <c r="M11" s="252">
        <f t="shared" si="2"/>
        <v>1.835338067185662</v>
      </c>
      <c r="N11" s="111">
        <f>E11-серпень!E11</f>
        <v>1800</v>
      </c>
      <c r="O11" s="179">
        <f>F11-серпень!F11</f>
        <v>700.739999999998</v>
      </c>
      <c r="P11" s="112">
        <f t="shared" si="6"/>
        <v>-1099.260000000002</v>
      </c>
      <c r="Q11" s="198">
        <f t="shared" si="7"/>
        <v>38.929999999999886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7036.67</v>
      </c>
      <c r="G12" s="109">
        <f t="shared" si="0"/>
        <v>1156.0600000000004</v>
      </c>
      <c r="H12" s="32">
        <f t="shared" si="3"/>
        <v>119.65884491574855</v>
      </c>
      <c r="I12" s="110">
        <f t="shared" si="4"/>
        <v>536.6700000000001</v>
      </c>
      <c r="J12" s="110">
        <f t="shared" si="5"/>
        <v>108.25646153846154</v>
      </c>
      <c r="K12" s="112">
        <v>3744.64</v>
      </c>
      <c r="L12" s="112">
        <f t="shared" si="1"/>
        <v>3292.03</v>
      </c>
      <c r="M12" s="252">
        <f t="shared" si="2"/>
        <v>1.879131238249872</v>
      </c>
      <c r="N12" s="111">
        <f>E12-серпень!E12</f>
        <v>480</v>
      </c>
      <c r="O12" s="179">
        <f>F12-серпень!F12</f>
        <v>350.27999999999975</v>
      </c>
      <c r="P12" s="112">
        <f t="shared" si="6"/>
        <v>-129.72000000000025</v>
      </c>
      <c r="Q12" s="198">
        <f t="shared" si="7"/>
        <v>72.97499999999995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7261.19</v>
      </c>
      <c r="G13" s="109">
        <f t="shared" si="0"/>
        <v>-2403.6500000000005</v>
      </c>
      <c r="H13" s="32">
        <f t="shared" si="3"/>
        <v>75.12995559160835</v>
      </c>
      <c r="I13" s="110">
        <f t="shared" si="4"/>
        <v>-5138.81</v>
      </c>
      <c r="J13" s="110">
        <f t="shared" si="5"/>
        <v>58.55798387096773</v>
      </c>
      <c r="K13" s="112">
        <v>5730.24</v>
      </c>
      <c r="L13" s="112">
        <f t="shared" si="1"/>
        <v>1530.9499999999998</v>
      </c>
      <c r="M13" s="252">
        <f t="shared" si="2"/>
        <v>1.2671703104931031</v>
      </c>
      <c r="N13" s="111">
        <f>E13-серпень!E13</f>
        <v>1300</v>
      </c>
      <c r="O13" s="179">
        <f>F13-серпень!F13</f>
        <v>243.9399999999996</v>
      </c>
      <c r="P13" s="112">
        <f t="shared" si="6"/>
        <v>-1056.0600000000004</v>
      </c>
      <c r="Q13" s="198">
        <f t="shared" si="7"/>
        <v>18.764615384615354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2638.74</v>
      </c>
      <c r="G14" s="109">
        <f t="shared" si="0"/>
        <v>-809.3000000000002</v>
      </c>
      <c r="H14" s="32">
        <f t="shared" si="3"/>
        <v>76.52869456270808</v>
      </c>
      <c r="I14" s="110">
        <f t="shared" si="4"/>
        <v>-841.2600000000002</v>
      </c>
      <c r="J14" s="110">
        <f t="shared" si="5"/>
        <v>75.8258620689655</v>
      </c>
      <c r="K14" s="112">
        <v>6961.36</v>
      </c>
      <c r="L14" s="112">
        <f t="shared" si="1"/>
        <v>-4322.62</v>
      </c>
      <c r="M14" s="252">
        <f t="shared" si="2"/>
        <v>0.37905524207913394</v>
      </c>
      <c r="N14" s="111">
        <f>E14-серпень!E14</f>
        <v>5</v>
      </c>
      <c r="O14" s="179">
        <f>F14-серпень!F14</f>
        <v>96.35999999999967</v>
      </c>
      <c r="P14" s="112">
        <f t="shared" si="6"/>
        <v>91.35999999999967</v>
      </c>
      <c r="Q14" s="198">
        <f t="shared" si="7"/>
        <v>1927.1999999999935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64859.98</v>
      </c>
      <c r="G19" s="190">
        <f t="shared" si="0"/>
        <v>-15200.419999999991</v>
      </c>
      <c r="H19" s="197">
        <f t="shared" si="3"/>
        <v>81.01380957377181</v>
      </c>
      <c r="I19" s="198">
        <f t="shared" si="4"/>
        <v>-45040.02</v>
      </c>
      <c r="J19" s="198">
        <f t="shared" si="5"/>
        <v>59.01727024567789</v>
      </c>
      <c r="K19" s="209">
        <v>51468.87</v>
      </c>
      <c r="L19" s="201">
        <f t="shared" si="1"/>
        <v>13391.11</v>
      </c>
      <c r="M19" s="259">
        <f t="shared" si="2"/>
        <v>1.2601788226553254</v>
      </c>
      <c r="N19" s="197">
        <f>E19-серпень!E19</f>
        <v>10800</v>
      </c>
      <c r="O19" s="200">
        <f>F19-серпень!F19</f>
        <v>423.70000000000437</v>
      </c>
      <c r="P19" s="201">
        <f t="shared" si="6"/>
        <v>-10376.299999999996</v>
      </c>
      <c r="Q19" s="198">
        <f aca="true" t="shared" si="9" ref="Q19:Q24">O19/N19*100</f>
        <v>3.9231481481481887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235647.76</v>
      </c>
      <c r="G20" s="190">
        <f t="shared" si="0"/>
        <v>-9188.179999999993</v>
      </c>
      <c r="H20" s="197">
        <f t="shared" si="3"/>
        <v>96.2472094578925</v>
      </c>
      <c r="I20" s="198">
        <f t="shared" si="4"/>
        <v>-57328.890000000014</v>
      </c>
      <c r="J20" s="198">
        <f t="shared" si="5"/>
        <v>80.43226653045558</v>
      </c>
      <c r="K20" s="198">
        <v>160106.6</v>
      </c>
      <c r="L20" s="201">
        <f t="shared" si="1"/>
        <v>75541.16</v>
      </c>
      <c r="M20" s="254">
        <f t="shared" si="2"/>
        <v>1.4718179013232433</v>
      </c>
      <c r="N20" s="197">
        <f>N21+N30+N31+N32</f>
        <v>17502.83</v>
      </c>
      <c r="O20" s="200">
        <f>F20-серпень!F20</f>
        <v>6972.8000000000175</v>
      </c>
      <c r="P20" s="201">
        <f t="shared" si="6"/>
        <v>-10530.029999999984</v>
      </c>
      <c r="Q20" s="198">
        <f t="shared" si="9"/>
        <v>39.8381290339906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125054.66</v>
      </c>
      <c r="G21" s="190">
        <f t="shared" si="0"/>
        <v>-9026.130000000005</v>
      </c>
      <c r="H21" s="197">
        <f t="shared" si="3"/>
        <v>93.26814079779811</v>
      </c>
      <c r="I21" s="198">
        <f t="shared" si="4"/>
        <v>-49844.98999999999</v>
      </c>
      <c r="J21" s="198">
        <f t="shared" si="5"/>
        <v>71.50080631950951</v>
      </c>
      <c r="K21" s="198">
        <v>88979.33</v>
      </c>
      <c r="L21" s="201">
        <f t="shared" si="1"/>
        <v>36075.33</v>
      </c>
      <c r="M21" s="254">
        <f t="shared" si="2"/>
        <v>1.4054349476445822</v>
      </c>
      <c r="N21" s="197">
        <f>N22+N25+N26</f>
        <v>13311.830000000004</v>
      </c>
      <c r="O21" s="200">
        <f>F21-серпень!F21</f>
        <v>3374.6900000000023</v>
      </c>
      <c r="P21" s="201">
        <f t="shared" si="6"/>
        <v>-9937.140000000001</v>
      </c>
      <c r="Q21" s="198">
        <f t="shared" si="9"/>
        <v>25.351059921889036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15188.66</v>
      </c>
      <c r="G22" s="212">
        <f t="shared" si="0"/>
        <v>64.18000000000029</v>
      </c>
      <c r="H22" s="214">
        <f t="shared" si="3"/>
        <v>100.4243451675694</v>
      </c>
      <c r="I22" s="215">
        <f t="shared" si="4"/>
        <v>-3311.34</v>
      </c>
      <c r="J22" s="215">
        <f t="shared" si="5"/>
        <v>82.10086486486486</v>
      </c>
      <c r="K22" s="216">
        <v>9131.68</v>
      </c>
      <c r="L22" s="206">
        <f t="shared" si="1"/>
        <v>6056.98</v>
      </c>
      <c r="M22" s="262">
        <f t="shared" si="2"/>
        <v>1.6632930632698473</v>
      </c>
      <c r="N22" s="214">
        <f>E22-серпень!E22</f>
        <v>547.5799999999999</v>
      </c>
      <c r="O22" s="217">
        <f>F22-серпень!F22</f>
        <v>315.1900000000005</v>
      </c>
      <c r="P22" s="218">
        <f t="shared" si="6"/>
        <v>-232.38999999999942</v>
      </c>
      <c r="Q22" s="215">
        <f t="shared" si="9"/>
        <v>57.56053909930979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641.48</v>
      </c>
      <c r="G23" s="241">
        <f t="shared" si="0"/>
        <v>-382.9200000000001</v>
      </c>
      <c r="H23" s="242">
        <f t="shared" si="3"/>
        <v>62.6200702850449</v>
      </c>
      <c r="I23" s="243">
        <f t="shared" si="4"/>
        <v>-1358.52</v>
      </c>
      <c r="J23" s="243">
        <f t="shared" si="5"/>
        <v>32.074000000000005</v>
      </c>
      <c r="K23" s="261">
        <v>574.07</v>
      </c>
      <c r="L23" s="261">
        <f t="shared" si="1"/>
        <v>67.40999999999997</v>
      </c>
      <c r="M23" s="263">
        <f t="shared" si="2"/>
        <v>1.117424704304353</v>
      </c>
      <c r="N23" s="239">
        <f>E23-серпень!E23</f>
        <v>150.0000000000001</v>
      </c>
      <c r="O23" s="239">
        <f>F23-серпень!F23</f>
        <v>17.840000000000032</v>
      </c>
      <c r="P23" s="240">
        <f t="shared" si="6"/>
        <v>-132.16000000000008</v>
      </c>
      <c r="Q23" s="240">
        <f t="shared" si="9"/>
        <v>11.893333333333347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14547.18</v>
      </c>
      <c r="G24" s="241">
        <f t="shared" si="0"/>
        <v>447.10000000000036</v>
      </c>
      <c r="H24" s="242">
        <f t="shared" si="3"/>
        <v>103.17090399487094</v>
      </c>
      <c r="I24" s="243">
        <f t="shared" si="4"/>
        <v>-1952.8199999999997</v>
      </c>
      <c r="J24" s="243">
        <f t="shared" si="5"/>
        <v>88.16472727272728</v>
      </c>
      <c r="K24" s="261">
        <v>8557.61</v>
      </c>
      <c r="L24" s="261">
        <f t="shared" si="1"/>
        <v>5989.57</v>
      </c>
      <c r="M24" s="263">
        <f t="shared" si="2"/>
        <v>1.6999115407222343</v>
      </c>
      <c r="N24" s="239">
        <f>E24-серпень!E24</f>
        <v>397.5799999999999</v>
      </c>
      <c r="O24" s="239">
        <f>F24-серпень!F24</f>
        <v>297.35000000000036</v>
      </c>
      <c r="P24" s="240">
        <f t="shared" si="6"/>
        <v>-100.22999999999956</v>
      </c>
      <c r="Q24" s="240">
        <f t="shared" si="9"/>
        <v>74.78997937522018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725.26</v>
      </c>
      <c r="G25" s="212">
        <f t="shared" si="0"/>
        <v>-202.08000000000004</v>
      </c>
      <c r="H25" s="214">
        <f t="shared" si="3"/>
        <v>78.20863976535036</v>
      </c>
      <c r="I25" s="215">
        <f t="shared" si="4"/>
        <v>-274.74</v>
      </c>
      <c r="J25" s="215">
        <f t="shared" si="5"/>
        <v>72.526</v>
      </c>
      <c r="K25" s="215">
        <v>3333.63</v>
      </c>
      <c r="L25" s="215">
        <f t="shared" si="1"/>
        <v>-2608.37</v>
      </c>
      <c r="M25" s="257">
        <f t="shared" si="2"/>
        <v>0.21755863728128197</v>
      </c>
      <c r="N25" s="214">
        <f>E25-серпень!E25</f>
        <v>34.200000000000045</v>
      </c>
      <c r="O25" s="217">
        <f>F25-серпень!F25</f>
        <v>56.25999999999999</v>
      </c>
      <c r="P25" s="218">
        <f t="shared" si="6"/>
        <v>22.059999999999945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109140.74</v>
      </c>
      <c r="G26" s="212">
        <f t="shared" si="0"/>
        <v>-8888.229999999996</v>
      </c>
      <c r="H26" s="214">
        <f t="shared" si="3"/>
        <v>92.4694505086336</v>
      </c>
      <c r="I26" s="215">
        <f t="shared" si="4"/>
        <v>-46258.90999999999</v>
      </c>
      <c r="J26" s="215">
        <f t="shared" si="5"/>
        <v>70.23229460298013</v>
      </c>
      <c r="K26" s="216">
        <v>76514.01</v>
      </c>
      <c r="L26" s="216">
        <f t="shared" si="1"/>
        <v>32626.73000000001</v>
      </c>
      <c r="M26" s="256">
        <f t="shared" si="2"/>
        <v>1.4264151101216629</v>
      </c>
      <c r="N26" s="214">
        <f>E26-серпень!E26</f>
        <v>12730.050000000003</v>
      </c>
      <c r="O26" s="217">
        <f>F26-серпень!F26</f>
        <v>3003.2400000000052</v>
      </c>
      <c r="P26" s="218">
        <f t="shared" si="6"/>
        <v>-9726.809999999998</v>
      </c>
      <c r="Q26" s="215">
        <f>O26/N26*100</f>
        <v>23.591737660103494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34608.42</v>
      </c>
      <c r="G27" s="241">
        <f t="shared" si="0"/>
        <v>-2273.3800000000047</v>
      </c>
      <c r="H27" s="242">
        <f t="shared" si="3"/>
        <v>93.83603837122917</v>
      </c>
      <c r="I27" s="243">
        <f t="shared" si="4"/>
        <v>-12758.580000000002</v>
      </c>
      <c r="J27" s="243">
        <f t="shared" si="5"/>
        <v>73.06441193235797</v>
      </c>
      <c r="K27" s="261">
        <v>20770.43</v>
      </c>
      <c r="L27" s="261">
        <f t="shared" si="1"/>
        <v>13837.989999999998</v>
      </c>
      <c r="M27" s="263">
        <f t="shared" si="2"/>
        <v>1.6662351236830435</v>
      </c>
      <c r="N27" s="239">
        <f>E27-серпень!E27</f>
        <v>3590.050000000003</v>
      </c>
      <c r="O27" s="239">
        <f>F27-серпень!F27</f>
        <v>570.5999999999985</v>
      </c>
      <c r="P27" s="240">
        <f t="shared" si="6"/>
        <v>-3019.4500000000044</v>
      </c>
      <c r="Q27" s="240">
        <f>O27/N27*100</f>
        <v>15.893929053912844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74532.32</v>
      </c>
      <c r="G28" s="241">
        <f t="shared" si="0"/>
        <v>-6614.849999999991</v>
      </c>
      <c r="H28" s="242">
        <f t="shared" si="3"/>
        <v>91.84832939953421</v>
      </c>
      <c r="I28" s="243">
        <f t="shared" si="4"/>
        <v>-33500.32999999999</v>
      </c>
      <c r="J28" s="243">
        <f t="shared" si="5"/>
        <v>68.99055054189637</v>
      </c>
      <c r="K28" s="261">
        <v>55743.59</v>
      </c>
      <c r="L28" s="261">
        <f t="shared" si="1"/>
        <v>18788.73000000001</v>
      </c>
      <c r="M28" s="263">
        <f t="shared" si="2"/>
        <v>1.3370563323962452</v>
      </c>
      <c r="N28" s="239">
        <f>E28-серпень!E28</f>
        <v>9140</v>
      </c>
      <c r="O28" s="239">
        <f>F28-серпень!F28</f>
        <v>2432.6500000000087</v>
      </c>
      <c r="P28" s="240">
        <f t="shared" si="6"/>
        <v>-6707.349999999991</v>
      </c>
      <c r="Q28" s="240">
        <f>O28/N28*100</f>
        <v>26.615426695842547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55.85</v>
      </c>
      <c r="L30" s="198">
        <f t="shared" si="1"/>
        <v>30.1</v>
      </c>
      <c r="M30" s="255">
        <f>F30/K30</f>
        <v>1.5389435989256939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-155.06</v>
      </c>
      <c r="G31" s="190">
        <f t="shared" si="0"/>
        <v>-155.06</v>
      </c>
      <c r="H31" s="197"/>
      <c r="I31" s="198">
        <f t="shared" si="4"/>
        <v>-155.06</v>
      </c>
      <c r="J31" s="198"/>
      <c r="K31" s="198">
        <v>-705.98</v>
      </c>
      <c r="L31" s="198">
        <f t="shared" si="1"/>
        <v>550.9200000000001</v>
      </c>
      <c r="M31" s="255">
        <f>F31/K31</f>
        <v>0.21963795008357176</v>
      </c>
      <c r="N31" s="197">
        <f>E31-серпень!E31</f>
        <v>0</v>
      </c>
      <c r="O31" s="200">
        <f>F31-серпень!F31</f>
        <v>-4.8300000000000125</v>
      </c>
      <c r="P31" s="201">
        <f t="shared" si="6"/>
        <v>-4.8300000000000125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110662.06</v>
      </c>
      <c r="G32" s="202">
        <f t="shared" si="0"/>
        <v>-37.779999999998836</v>
      </c>
      <c r="H32" s="204">
        <f t="shared" si="3"/>
        <v>99.96587167605662</v>
      </c>
      <c r="I32" s="205">
        <f t="shared" si="4"/>
        <v>-7337.940000000002</v>
      </c>
      <c r="J32" s="205">
        <f t="shared" si="5"/>
        <v>93.78140677966101</v>
      </c>
      <c r="K32" s="219">
        <v>71777.4</v>
      </c>
      <c r="L32" s="219">
        <f>F32-K32</f>
        <v>38884.66</v>
      </c>
      <c r="M32" s="411">
        <f>F32/K32</f>
        <v>1.5417396004870614</v>
      </c>
      <c r="N32" s="197">
        <f>E32-серпень!E32</f>
        <v>4184</v>
      </c>
      <c r="O32" s="200">
        <f>F32-серпень!F32</f>
        <v>3602.9400000000023</v>
      </c>
      <c r="P32" s="207">
        <f t="shared" si="6"/>
        <v>-581.0599999999977</v>
      </c>
      <c r="Q32" s="205">
        <f>O32/N32*100</f>
        <v>86.11233269598476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27810.18</v>
      </c>
      <c r="G34" s="109">
        <f t="shared" si="0"/>
        <v>-52.79000000000087</v>
      </c>
      <c r="H34" s="111">
        <f t="shared" si="3"/>
        <v>99.81053706765645</v>
      </c>
      <c r="I34" s="110">
        <f t="shared" si="4"/>
        <v>-406.8199999999997</v>
      </c>
      <c r="J34" s="110">
        <f t="shared" si="5"/>
        <v>98.5582450295921</v>
      </c>
      <c r="K34" s="142">
        <v>17739.76</v>
      </c>
      <c r="L34" s="142">
        <f t="shared" si="1"/>
        <v>10070.420000000002</v>
      </c>
      <c r="M34" s="264">
        <f t="shared" si="10"/>
        <v>1.5676750981974954</v>
      </c>
      <c r="N34" s="111">
        <f>E34-серпень!E34</f>
        <v>900</v>
      </c>
      <c r="O34" s="179">
        <f>F34-серпень!F34</f>
        <v>427.09999999999854</v>
      </c>
      <c r="P34" s="112">
        <f t="shared" si="6"/>
        <v>-472.90000000000146</v>
      </c>
      <c r="Q34" s="110">
        <f>O34/N34*100</f>
        <v>47.45555555555539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82830.62</v>
      </c>
      <c r="G35" s="109">
        <f t="shared" si="0"/>
        <v>10.539999999993597</v>
      </c>
      <c r="H35" s="111">
        <f t="shared" si="3"/>
        <v>100.01272638229761</v>
      </c>
      <c r="I35" s="110">
        <f t="shared" si="4"/>
        <v>-6901.380000000005</v>
      </c>
      <c r="J35" s="110">
        <f t="shared" si="5"/>
        <v>92.30889760620514</v>
      </c>
      <c r="K35" s="142">
        <v>54015.97</v>
      </c>
      <c r="L35" s="142">
        <f t="shared" si="1"/>
        <v>28814.649999999994</v>
      </c>
      <c r="M35" s="264">
        <f t="shared" si="10"/>
        <v>1.5334468676578425</v>
      </c>
      <c r="N35" s="111">
        <f>E35-серпень!E35</f>
        <v>3284</v>
      </c>
      <c r="O35" s="179">
        <f>F35-серпень!F35</f>
        <v>3179.8199999999924</v>
      </c>
      <c r="P35" s="112">
        <f t="shared" si="6"/>
        <v>-104.18000000000757</v>
      </c>
      <c r="Q35" s="110">
        <f>O35/N35*100</f>
        <v>96.82764920828235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48698.22</v>
      </c>
      <c r="G38" s="191">
        <f>G39+G40+G41+G42+G43+G45+G47+G48+G49+G50+G51+G56+G57+G61</f>
        <v>475.0400000000023</v>
      </c>
      <c r="H38" s="192">
        <f>F38/E38*100</f>
        <v>101.04197378912745</v>
      </c>
      <c r="I38" s="193">
        <f>F38-D38</f>
        <v>-8137.260000000002</v>
      </c>
      <c r="J38" s="193">
        <f>F38/D38*100</f>
        <v>85.68278124861442</v>
      </c>
      <c r="K38" s="191">
        <v>28244.63</v>
      </c>
      <c r="L38" s="191">
        <f t="shared" si="1"/>
        <v>20453.59</v>
      </c>
      <c r="M38" s="250">
        <f t="shared" si="10"/>
        <v>1.7241585391630196</v>
      </c>
      <c r="N38" s="191">
        <f>N39+N40+N41+N42+N43+N45+N47+N48+N49+N50+N51+N56+N57+N61+N44</f>
        <v>5135</v>
      </c>
      <c r="O38" s="191">
        <f>O39+O40+O41+O42+O43+O45+O47+O48+O49+O50+O51+O56+O57+O61+O44</f>
        <v>5709.940000000001</v>
      </c>
      <c r="P38" s="191">
        <f>P39+P40+P41+P42+P43+P45+P47+P48+P49+P50+P51+P56+P57+P61</f>
        <v>574.9400000000012</v>
      </c>
      <c r="Q38" s="191">
        <f>O38/N38*100</f>
        <v>111.19649464459593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2770</v>
      </c>
      <c r="O40" s="208">
        <f>F40-серпень!F40-0.01</f>
        <v>3605.9400000000005</v>
      </c>
      <c r="P40" s="207">
        <f aca="true" t="shared" si="15" ref="P40:P63">O40-N40</f>
        <v>835.9400000000005</v>
      </c>
      <c r="Q40" s="205">
        <f t="shared" si="12"/>
        <v>130.17833935018052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195.25</v>
      </c>
      <c r="G43" s="202">
        <f t="shared" si="13"/>
        <v>105.25</v>
      </c>
      <c r="H43" s="204">
        <f t="shared" si="11"/>
        <v>216.94444444444443</v>
      </c>
      <c r="I43" s="205">
        <f t="shared" si="14"/>
        <v>45.25</v>
      </c>
      <c r="J43" s="205">
        <f t="shared" si="16"/>
        <v>130.16666666666669</v>
      </c>
      <c r="K43" s="205">
        <v>117.11</v>
      </c>
      <c r="L43" s="205">
        <f t="shared" si="1"/>
        <v>78.14</v>
      </c>
      <c r="M43" s="266">
        <f t="shared" si="17"/>
        <v>1.6672359320297157</v>
      </c>
      <c r="N43" s="204">
        <f>E43-серпень!E43</f>
        <v>10</v>
      </c>
      <c r="O43" s="208">
        <f>F43-серпень!F43</f>
        <v>0.12999999999999545</v>
      </c>
      <c r="P43" s="207">
        <f t="shared" si="15"/>
        <v>-9.870000000000005</v>
      </c>
      <c r="Q43" s="205">
        <f t="shared" si="12"/>
        <v>1.2999999999999545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385.21</v>
      </c>
      <c r="G45" s="202">
        <f t="shared" si="13"/>
        <v>121.20999999999998</v>
      </c>
      <c r="H45" s="204">
        <f t="shared" si="11"/>
        <v>145.91287878787878</v>
      </c>
      <c r="I45" s="205">
        <f t="shared" si="14"/>
        <v>85.20999999999998</v>
      </c>
      <c r="J45" s="205">
        <f t="shared" si="16"/>
        <v>128.40333333333334</v>
      </c>
      <c r="K45" s="205">
        <v>0</v>
      </c>
      <c r="L45" s="205">
        <f t="shared" si="1"/>
        <v>385.21</v>
      </c>
      <c r="M45" s="266"/>
      <c r="N45" s="204">
        <f>E45-серпень!E45</f>
        <v>8</v>
      </c>
      <c r="O45" s="208">
        <f>F45-серпень!F45</f>
        <v>57.099999999999966</v>
      </c>
      <c r="P45" s="207">
        <f t="shared" si="15"/>
        <v>49.099999999999966</v>
      </c>
      <c r="Q45" s="205">
        <f t="shared" si="12"/>
        <v>713.7499999999995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7691.62</v>
      </c>
      <c r="G47" s="202">
        <f t="shared" si="13"/>
        <v>-157.40000000000055</v>
      </c>
      <c r="H47" s="204">
        <f t="shared" si="11"/>
        <v>97.99465410968502</v>
      </c>
      <c r="I47" s="205">
        <f t="shared" si="14"/>
        <v>-2208.38</v>
      </c>
      <c r="J47" s="205">
        <f t="shared" si="16"/>
        <v>77.69313131313132</v>
      </c>
      <c r="K47" s="205">
        <v>7605.46</v>
      </c>
      <c r="L47" s="205">
        <f t="shared" si="1"/>
        <v>86.15999999999985</v>
      </c>
      <c r="M47" s="266">
        <f t="shared" si="17"/>
        <v>1.0113287033262945</v>
      </c>
      <c r="N47" s="204">
        <f>E47-серпень!E47</f>
        <v>800</v>
      </c>
      <c r="O47" s="208">
        <f>F47-серпень!F47</f>
        <v>628.9799999999996</v>
      </c>
      <c r="P47" s="207">
        <f t="shared" si="15"/>
        <v>-171.02000000000044</v>
      </c>
      <c r="Q47" s="205">
        <f t="shared" si="12"/>
        <v>78.62249999999995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189.67</v>
      </c>
      <c r="G48" s="202">
        <f t="shared" si="13"/>
        <v>-460.33000000000004</v>
      </c>
      <c r="H48" s="204">
        <f t="shared" si="11"/>
        <v>29.18</v>
      </c>
      <c r="I48" s="205">
        <f t="shared" si="14"/>
        <v>-460.33000000000004</v>
      </c>
      <c r="J48" s="205">
        <f t="shared" si="16"/>
        <v>29.18</v>
      </c>
      <c r="K48" s="205">
        <v>0</v>
      </c>
      <c r="L48" s="205">
        <f t="shared" si="1"/>
        <v>189.67</v>
      </c>
      <c r="M48" s="266"/>
      <c r="N48" s="204">
        <f>E48-серпень!E48</f>
        <v>0</v>
      </c>
      <c r="O48" s="208">
        <f>F48-серпень!F48</f>
        <v>21.409999999999997</v>
      </c>
      <c r="P48" s="207">
        <f t="shared" si="15"/>
        <v>21.409999999999997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4703.42</v>
      </c>
      <c r="G51" s="202">
        <f t="shared" si="13"/>
        <v>-207.76999999999953</v>
      </c>
      <c r="H51" s="204">
        <f t="shared" si="11"/>
        <v>95.76945709695615</v>
      </c>
      <c r="I51" s="205">
        <f t="shared" si="14"/>
        <v>-2296.62</v>
      </c>
      <c r="J51" s="205">
        <f t="shared" si="16"/>
        <v>67.19133033525523</v>
      </c>
      <c r="K51" s="205">
        <v>5721.95</v>
      </c>
      <c r="L51" s="205">
        <f t="shared" si="1"/>
        <v>-1018.5299999999997</v>
      </c>
      <c r="M51" s="266">
        <f t="shared" si="17"/>
        <v>0.8219959978678598</v>
      </c>
      <c r="N51" s="204">
        <f>E51-серпень!E51</f>
        <v>520</v>
      </c>
      <c r="O51" s="208">
        <f>F51-серпень!F51</f>
        <v>355.8100000000004</v>
      </c>
      <c r="P51" s="207">
        <f t="shared" si="15"/>
        <v>-164.1899999999996</v>
      </c>
      <c r="Q51" s="205">
        <f t="shared" si="12"/>
        <v>68.42500000000008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599.4</v>
      </c>
      <c r="G52" s="36">
        <f t="shared" si="13"/>
        <v>-84.59000000000003</v>
      </c>
      <c r="H52" s="32">
        <f t="shared" si="11"/>
        <v>87.63286012953405</v>
      </c>
      <c r="I52" s="110">
        <f t="shared" si="14"/>
        <v>-370.6</v>
      </c>
      <c r="J52" s="110">
        <f t="shared" si="16"/>
        <v>61.79381443298969</v>
      </c>
      <c r="K52" s="110">
        <v>801.84</v>
      </c>
      <c r="L52" s="110">
        <f>F52-K52</f>
        <v>-202.44000000000005</v>
      </c>
      <c r="M52" s="115">
        <f t="shared" si="17"/>
        <v>0.7475306794372941</v>
      </c>
      <c r="N52" s="111">
        <f>E52-серпень!E52</f>
        <v>20</v>
      </c>
      <c r="O52" s="179">
        <f>F52-серпень!F52</f>
        <v>29.269999999999982</v>
      </c>
      <c r="P52" s="112">
        <f t="shared" si="15"/>
        <v>9.269999999999982</v>
      </c>
      <c r="Q52" s="132">
        <f t="shared" si="12"/>
        <v>146.3499999999999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4103.72</v>
      </c>
      <c r="G55" s="36">
        <f t="shared" si="13"/>
        <v>-118.44999999999982</v>
      </c>
      <c r="H55" s="32">
        <f t="shared" si="11"/>
        <v>97.1945705644254</v>
      </c>
      <c r="I55" s="110">
        <f t="shared" si="14"/>
        <v>-1920.2799999999997</v>
      </c>
      <c r="J55" s="110">
        <f t="shared" si="16"/>
        <v>68.12284196547145</v>
      </c>
      <c r="K55" s="110">
        <v>4875.29</v>
      </c>
      <c r="L55" s="110">
        <f>F55-K55</f>
        <v>-771.5699999999997</v>
      </c>
      <c r="M55" s="115">
        <f t="shared" si="17"/>
        <v>0.8417386452908443</v>
      </c>
      <c r="N55" s="111">
        <f>E55-серпень!E55</f>
        <v>500</v>
      </c>
      <c r="O55" s="179">
        <f>F55-серпень!F55</f>
        <v>326.5300000000002</v>
      </c>
      <c r="P55" s="112">
        <f t="shared" si="15"/>
        <v>-173.4699999999998</v>
      </c>
      <c r="Q55" s="132">
        <f t="shared" si="12"/>
        <v>65.30600000000004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5070.76</v>
      </c>
      <c r="G57" s="202">
        <f t="shared" si="13"/>
        <v>432.78000000000065</v>
      </c>
      <c r="H57" s="204">
        <f t="shared" si="11"/>
        <v>109.33121746967431</v>
      </c>
      <c r="I57" s="205">
        <f t="shared" si="14"/>
        <v>-79.23999999999978</v>
      </c>
      <c r="J57" s="205">
        <f t="shared" si="16"/>
        <v>98.46135922330097</v>
      </c>
      <c r="K57" s="205">
        <v>3571.45</v>
      </c>
      <c r="L57" s="205">
        <f aca="true" t="shared" si="18" ref="L57:L63">F57-K57</f>
        <v>1499.3100000000004</v>
      </c>
      <c r="M57" s="266">
        <f t="shared" si="17"/>
        <v>1.419804281174313</v>
      </c>
      <c r="N57" s="204">
        <f>E57-серпень!E57</f>
        <v>370</v>
      </c>
      <c r="O57" s="208">
        <f>F57-серпень!F57</f>
        <v>468.9300000000003</v>
      </c>
      <c r="P57" s="207">
        <f t="shared" si="15"/>
        <v>98.93000000000029</v>
      </c>
      <c r="Q57" s="205">
        <f t="shared" si="12"/>
        <v>126.73783783783792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987.93</v>
      </c>
      <c r="G59" s="202"/>
      <c r="H59" s="204"/>
      <c r="I59" s="205"/>
      <c r="J59" s="205"/>
      <c r="K59" s="206">
        <v>979.24</v>
      </c>
      <c r="L59" s="205">
        <f t="shared" si="18"/>
        <v>8.68999999999994</v>
      </c>
      <c r="M59" s="266">
        <f t="shared" si="17"/>
        <v>1.0088742289939137</v>
      </c>
      <c r="N59" s="204"/>
      <c r="O59" s="208">
        <f>F59-серпень!F59</f>
        <v>120.82999999999993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714409.8200000001</v>
      </c>
      <c r="G64" s="191">
        <f>F64-E64</f>
        <v>-34156.31999999995</v>
      </c>
      <c r="H64" s="192">
        <f>F64/E64*100</f>
        <v>95.43710058806562</v>
      </c>
      <c r="I64" s="193">
        <f>F64-D64</f>
        <v>-276527.91000000003</v>
      </c>
      <c r="J64" s="193">
        <f>F64/D64*100</f>
        <v>72.09432019507422</v>
      </c>
      <c r="K64" s="193">
        <v>509138.63</v>
      </c>
      <c r="L64" s="193">
        <f>F64-K64</f>
        <v>205271.19000000006</v>
      </c>
      <c r="M64" s="267">
        <f>F64/K64</f>
        <v>1.4031734735979473</v>
      </c>
      <c r="N64" s="191">
        <f>N8+N38+N62+N63</f>
        <v>76130.13</v>
      </c>
      <c r="O64" s="191">
        <f>O8+O38+O62+O63</f>
        <v>37886.16000000006</v>
      </c>
      <c r="P64" s="195">
        <f>O64-N64</f>
        <v>-38243.96999999994</v>
      </c>
      <c r="Q64" s="193">
        <f>O64/N64*100</f>
        <v>49.76500105805685</v>
      </c>
      <c r="R64" s="28">
        <f>O64-34768</f>
        <v>3118.1600000000617</v>
      </c>
      <c r="S64" s="128">
        <f>O64/34768</f>
        <v>1.0896847676023949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1553.93</v>
      </c>
      <c r="G73" s="202">
        <f aca="true" t="shared" si="19" ref="G73:G83">F73-E73</f>
        <v>-1146.07</v>
      </c>
      <c r="H73" s="204"/>
      <c r="I73" s="207">
        <f aca="true" t="shared" si="20" ref="I73:I83">F73-D73</f>
        <v>-2646.0699999999997</v>
      </c>
      <c r="J73" s="207">
        <f>F73/D73*100</f>
        <v>36.998333333333335</v>
      </c>
      <c r="K73" s="207">
        <v>593.1</v>
      </c>
      <c r="L73" s="207">
        <f aca="true" t="shared" si="21" ref="L73:L83">F73-K73</f>
        <v>960.83</v>
      </c>
      <c r="M73" s="254">
        <f>F73/K73</f>
        <v>2.6200134884505144</v>
      </c>
      <c r="N73" s="204">
        <f>E73-серпень!E73</f>
        <v>500</v>
      </c>
      <c r="O73" s="208">
        <f>F73-серпень!F73</f>
        <v>18.75999999999999</v>
      </c>
      <c r="P73" s="207">
        <f aca="true" t="shared" si="22" ref="P73:P86">O73-N73</f>
        <v>-481.24</v>
      </c>
      <c r="Q73" s="207">
        <f>O73/N73*100</f>
        <v>3.7519999999999984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6853.83</v>
      </c>
      <c r="G74" s="202">
        <f t="shared" si="19"/>
        <v>2161.62</v>
      </c>
      <c r="H74" s="204">
        <f>F74/E74*100</f>
        <v>146.0682706016994</v>
      </c>
      <c r="I74" s="207">
        <f t="shared" si="20"/>
        <v>-605.1700000000001</v>
      </c>
      <c r="J74" s="207">
        <f>F74/D74*100</f>
        <v>91.88671403673413</v>
      </c>
      <c r="K74" s="207">
        <v>3987.63</v>
      </c>
      <c r="L74" s="207">
        <f t="shared" si="21"/>
        <v>2866.2</v>
      </c>
      <c r="M74" s="254">
        <f>F74/K74</f>
        <v>1.7187728048991506</v>
      </c>
      <c r="N74" s="204">
        <f>E74-серпень!E74</f>
        <v>815</v>
      </c>
      <c r="O74" s="208">
        <f>F74-серпень!F74</f>
        <v>70.30000000000018</v>
      </c>
      <c r="P74" s="207">
        <f t="shared" si="22"/>
        <v>-744.6999999999998</v>
      </c>
      <c r="Q74" s="207">
        <f>O74/N74*100</f>
        <v>8.625766871165666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29.22</v>
      </c>
      <c r="L76" s="207">
        <f t="shared" si="21"/>
        <v>-23.22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20003.120000000003</v>
      </c>
      <c r="G77" s="226">
        <f t="shared" si="19"/>
        <v>9903.060000000003</v>
      </c>
      <c r="H77" s="227">
        <f>F77/E77*100</f>
        <v>198.04951653752556</v>
      </c>
      <c r="I77" s="228">
        <f t="shared" si="20"/>
        <v>2332.1200000000026</v>
      </c>
      <c r="J77" s="228">
        <f>F77/D77*100</f>
        <v>113.19744213683438</v>
      </c>
      <c r="K77" s="228">
        <v>6439.8</v>
      </c>
      <c r="L77" s="228">
        <f t="shared" si="21"/>
        <v>13563.320000000003</v>
      </c>
      <c r="M77" s="260">
        <f>F77/K77</f>
        <v>3.1061709990993513</v>
      </c>
      <c r="N77" s="226">
        <f>N73+N74+N75+N76</f>
        <v>1618</v>
      </c>
      <c r="O77" s="230">
        <f>O73+O74+O75+O76</f>
        <v>1201.2800000000013</v>
      </c>
      <c r="P77" s="228">
        <f t="shared" si="22"/>
        <v>-416.71999999999866</v>
      </c>
      <c r="Q77" s="228">
        <f>O77/N77*100</f>
        <v>74.24474660074173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6.49</v>
      </c>
      <c r="G78" s="202">
        <f t="shared" si="19"/>
        <v>6.49</v>
      </c>
      <c r="H78" s="204"/>
      <c r="I78" s="207">
        <f t="shared" si="20"/>
        <v>5.49</v>
      </c>
      <c r="J78" s="207"/>
      <c r="K78" s="207">
        <v>0.35</v>
      </c>
      <c r="L78" s="207">
        <f t="shared" si="21"/>
        <v>6.140000000000001</v>
      </c>
      <c r="M78" s="254">
        <f>F78/K78</f>
        <v>18.542857142857144</v>
      </c>
      <c r="N78" s="204">
        <f>E78-серпень!E78</f>
        <v>0</v>
      </c>
      <c r="O78" s="208">
        <f>F78-серпень!F78</f>
        <v>0.8200000000000003</v>
      </c>
      <c r="P78" s="207">
        <f t="shared" si="22"/>
        <v>0.8200000000000003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6825.1</v>
      </c>
      <c r="G80" s="202">
        <f t="shared" si="19"/>
        <v>-798.8999999999996</v>
      </c>
      <c r="H80" s="204">
        <f>F80/E80*100</f>
        <v>89.52124868835257</v>
      </c>
      <c r="I80" s="207">
        <f t="shared" si="20"/>
        <v>-2674.8999999999996</v>
      </c>
      <c r="J80" s="207">
        <f>F80/D80*100</f>
        <v>71.84315789473685</v>
      </c>
      <c r="K80" s="207">
        <v>0</v>
      </c>
      <c r="L80" s="207">
        <f t="shared" si="21"/>
        <v>6825.1</v>
      </c>
      <c r="M80" s="254"/>
      <c r="N80" s="204">
        <f>E80-серпень!E80</f>
        <v>0.3999999999996362</v>
      </c>
      <c r="O80" s="208">
        <f>F80-серпень!F80</f>
        <v>0.27000000000043656</v>
      </c>
      <c r="P80" s="207">
        <f>O80-N80</f>
        <v>-0.12999999999919964</v>
      </c>
      <c r="Q80" s="231">
        <f>O80/N80*100</f>
        <v>67.50000000017053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6832.68</v>
      </c>
      <c r="G82" s="224">
        <f>G78+G81+G79+G80</f>
        <v>-791.3199999999996</v>
      </c>
      <c r="H82" s="227">
        <f>F82/E82*100</f>
        <v>89.62067156348374</v>
      </c>
      <c r="I82" s="228">
        <f t="shared" si="20"/>
        <v>-2668.3199999999997</v>
      </c>
      <c r="J82" s="228">
        <f>F82/D82*100</f>
        <v>71.91537732870225</v>
      </c>
      <c r="K82" s="228">
        <v>1.35</v>
      </c>
      <c r="L82" s="228">
        <f t="shared" si="21"/>
        <v>6831.33</v>
      </c>
      <c r="M82" s="268">
        <f>F82/K82</f>
        <v>5061.2444444444445</v>
      </c>
      <c r="N82" s="226">
        <f>N78+N81+N79+N80</f>
        <v>0.3999999999996362</v>
      </c>
      <c r="O82" s="230">
        <f>O78+O81+O79+O80</f>
        <v>1.0900000000004368</v>
      </c>
      <c r="P82" s="226">
        <f>P78+P81+P79+P80</f>
        <v>0.6900000000008006</v>
      </c>
      <c r="Q82" s="228">
        <f>O82/N82*100</f>
        <v>272.50000000035703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26851.360000000004</v>
      </c>
      <c r="G85" s="233">
        <f>F85-E85</f>
        <v>9098.330000000005</v>
      </c>
      <c r="H85" s="234">
        <f>F85/E85*100</f>
        <v>151.249448685661</v>
      </c>
      <c r="I85" s="235">
        <f>F85-D85</f>
        <v>-363.6399999999958</v>
      </c>
      <c r="J85" s="235">
        <f>F85/D85*100</f>
        <v>98.66382509645418</v>
      </c>
      <c r="K85" s="235">
        <v>6418.88</v>
      </c>
      <c r="L85" s="235">
        <f>F85-K85</f>
        <v>20432.480000000003</v>
      </c>
      <c r="M85" s="269">
        <f>F85/K85</f>
        <v>4.183184605414029</v>
      </c>
      <c r="N85" s="232">
        <f>N71+N83+N77+N82</f>
        <v>1626.5699999999997</v>
      </c>
      <c r="O85" s="232">
        <f>O71+O83+O77+O82+O84</f>
        <v>1202.3700000000017</v>
      </c>
      <c r="P85" s="235">
        <f t="shared" si="22"/>
        <v>-424.199999999998</v>
      </c>
      <c r="Q85" s="235">
        <f>O85/N85*100</f>
        <v>73.92058134602273</v>
      </c>
      <c r="R85" s="28">
        <f>O85-8104.96</f>
        <v>-6902.589999999998</v>
      </c>
      <c r="S85" s="101">
        <f>O85/8104.96</f>
        <v>0.1483498993209099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741261.18</v>
      </c>
      <c r="G86" s="233">
        <f>F86-E86</f>
        <v>-25057.98999999999</v>
      </c>
      <c r="H86" s="234">
        <f>F86/E86*100</f>
        <v>96.73008441117295</v>
      </c>
      <c r="I86" s="235">
        <f>F86-D86</f>
        <v>-276891.55000000005</v>
      </c>
      <c r="J86" s="235">
        <f>F86/D86*100</f>
        <v>72.80451725548092</v>
      </c>
      <c r="K86" s="235">
        <f>K64+K85</f>
        <v>515557.51</v>
      </c>
      <c r="L86" s="235">
        <f>F86-K86</f>
        <v>225703.67000000004</v>
      </c>
      <c r="M86" s="269">
        <f>F86/K86</f>
        <v>1.4377856313255917</v>
      </c>
      <c r="N86" s="233">
        <f>N64+N85</f>
        <v>77756.70000000001</v>
      </c>
      <c r="O86" s="233">
        <f>O64+O85</f>
        <v>39088.530000000064</v>
      </c>
      <c r="P86" s="235">
        <f t="shared" si="22"/>
        <v>-38668.16999999995</v>
      </c>
      <c r="Q86" s="235">
        <f>O86/N86*100</f>
        <v>50.27030468114009</v>
      </c>
      <c r="R86" s="28">
        <f>O86-42872.96</f>
        <v>-3784.429999999935</v>
      </c>
      <c r="S86" s="101">
        <f>O86/42872.96</f>
        <v>0.9117292111391437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9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4249.329999999994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42632</v>
      </c>
      <c r="D90" s="31">
        <v>2268.6</v>
      </c>
      <c r="G90" s="4" t="s">
        <v>59</v>
      </c>
      <c r="O90" s="439"/>
      <c r="P90" s="439"/>
      <c r="T90" s="186">
        <f t="shared" si="23"/>
        <v>2268.6</v>
      </c>
    </row>
    <row r="91" spans="3:16" ht="15">
      <c r="C91" s="87">
        <v>42629</v>
      </c>
      <c r="D91" s="31">
        <v>3977.6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42628</v>
      </c>
      <c r="D92" s="31">
        <v>4284.26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1681.88251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590.32</v>
      </c>
      <c r="G97" s="73">
        <f>G45+G48+G49</f>
        <v>-355.68000000000006</v>
      </c>
      <c r="H97" s="74"/>
      <c r="I97" s="74"/>
      <c r="N97" s="31">
        <f>N45+N48+N49</f>
        <v>12</v>
      </c>
      <c r="O97" s="246">
        <f>O45+O48+O49</f>
        <v>78.50999999999996</v>
      </c>
      <c r="P97" s="31">
        <f>P45+P48+P49</f>
        <v>66.50999999999996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6" sqref="B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1681.88251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2016-09-19T09:09:34Z</cp:lastPrinted>
  <dcterms:created xsi:type="dcterms:W3CDTF">2003-07-28T11:27:56Z</dcterms:created>
  <dcterms:modified xsi:type="dcterms:W3CDTF">2016-09-20T08:47:37Z</dcterms:modified>
  <cp:category/>
  <cp:version/>
  <cp:contentType/>
  <cp:contentStatus/>
</cp:coreProperties>
</file>